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Gebüh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'Gebühr'!$A$1:$J$54</definedName>
  </definedNames>
  <calcPr fullCalcOnLoad="1"/>
</workbook>
</file>

<file path=xl/sharedStrings.xml><?xml version="1.0" encoding="utf-8"?>
<sst xmlns="http://schemas.openxmlformats.org/spreadsheetml/2006/main" count="64" uniqueCount="55">
  <si>
    <t>Straßenreinigung</t>
  </si>
  <si>
    <t>Winterdienst</t>
  </si>
  <si>
    <t>gesamt</t>
  </si>
  <si>
    <t>lfd. Nr:</t>
  </si>
  <si>
    <t>Kostenbezeichnung</t>
  </si>
  <si>
    <t>Blatt</t>
  </si>
  <si>
    <t>%</t>
  </si>
  <si>
    <t>Fahrbahn</t>
  </si>
  <si>
    <t>Geh-/Radweg</t>
  </si>
  <si>
    <t>1.</t>
  </si>
  <si>
    <t>Fremdleistungen</t>
  </si>
  <si>
    <t>1.1.</t>
  </si>
  <si>
    <t>anrechenbare Kosten für WD Fa. RUWE Stand 01.01.2014:</t>
  </si>
  <si>
    <t>1.2.</t>
  </si>
  <si>
    <t>anrechenbare Material- u. Personalkosten des LK HVL für WD Kreisstraßen:</t>
  </si>
  <si>
    <t>3+4</t>
  </si>
  <si>
    <t>1.3.</t>
  </si>
  <si>
    <t>sonstige</t>
  </si>
  <si>
    <t>2.</t>
  </si>
  <si>
    <t>Personalkosten</t>
  </si>
  <si>
    <t>2.1.</t>
  </si>
  <si>
    <t>Verwaltung</t>
  </si>
  <si>
    <t>2.2.</t>
  </si>
  <si>
    <t>Baubetriebshof</t>
  </si>
  <si>
    <t>2.3.</t>
  </si>
  <si>
    <t>3.</t>
  </si>
  <si>
    <t>Sachkosten</t>
  </si>
  <si>
    <t>3.1.</t>
  </si>
  <si>
    <t>Fahrzeugeinsatz</t>
  </si>
  <si>
    <t>3.2.</t>
  </si>
  <si>
    <t>Geräteeinsatz</t>
  </si>
  <si>
    <t>3.3.</t>
  </si>
  <si>
    <t>Zwischensumme:</t>
  </si>
  <si>
    <t>Abzug 25% Gemeindeanteil gemäß § 49a Abs. 7 S.2 BbgStrG:</t>
  </si>
  <si>
    <t>umlagefähige Kosten gesamt:</t>
  </si>
  <si>
    <t>zzgl. Unterdeckung aus 2012/2013</t>
  </si>
  <si>
    <r>
      <t>*</t>
    </r>
    <r>
      <rPr>
        <b/>
        <vertAlign val="superscript"/>
        <sz val="10"/>
        <rFont val="Arial"/>
        <family val="2"/>
      </rPr>
      <t>1</t>
    </r>
  </si>
  <si>
    <t>abzgl. Überdeckung aus 2012/2013</t>
  </si>
  <si>
    <t>gesamte anrechenbare Frontmeter in m (Kalkulation 2016/2017)</t>
  </si>
  <si>
    <t>Gebühr / lfd. m</t>
  </si>
  <si>
    <t>Gebühr gerundet (für Kalkulation 2016/2017)</t>
  </si>
  <si>
    <t>Vergleich Gebühr  aus 2014/2015 (kalkuliert)</t>
  </si>
  <si>
    <t>Korrekturrechnung kalkulierte Kosten ./. Ist-Kosten für 2012 und 2013</t>
  </si>
  <si>
    <t>kalkulierte umlagefähige Kosten 2012</t>
  </si>
  <si>
    <t>Ist-Kosten 2012</t>
  </si>
  <si>
    <t>Überdeckung</t>
  </si>
  <si>
    <t>Überschuss gesamt</t>
  </si>
  <si>
    <t>kalkulierte umlagefähige Kosten 2013</t>
  </si>
  <si>
    <t>Ist-Kosten 2013</t>
  </si>
  <si>
    <t>Summe Unterdeckung aus den Jahren 2012/2013</t>
  </si>
  <si>
    <t>Verrechnung 2012/2013 (Gesamt)</t>
  </si>
  <si>
    <t>Überdeckung 2012</t>
  </si>
  <si>
    <t>Überdeckung 2013</t>
  </si>
  <si>
    <t>Verrechnung</t>
  </si>
  <si>
    <t>Ansatz für die Kalkulation (2 Jahre) für 2016 und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</si>
</sst>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.00_ ;\-#,##0.00\ "/>
    <numFmt numFmtId="166" formatCode="#,##0.000000"/>
    <numFmt numFmtId="167" formatCode="_-* #,##0.00&quot; €&quot;_-;\-* #,##0.00&quot; €&quot;_-;_-* \-??&quot; €&quot;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8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1" applyNumberFormat="0" applyAlignment="0" applyProtection="0"/>
    <xf numFmtId="0" fontId="23" fillId="40" borderId="2" applyNumberFormat="0" applyAlignment="0" applyProtection="0"/>
    <xf numFmtId="41" fontId="20" fillId="0" borderId="0" applyFont="0" applyFill="0" applyBorder="0" applyAlignment="0" applyProtection="0"/>
    <xf numFmtId="0" fontId="24" fillId="41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167" fontId="0" fillId="0" borderId="0" applyFill="0" applyBorder="0" applyAlignment="0" applyProtection="0"/>
    <xf numFmtId="0" fontId="27" fillId="42" borderId="0" applyNumberFormat="0" applyBorder="0" applyAlignment="0" applyProtection="0"/>
    <xf numFmtId="164" fontId="0" fillId="0" borderId="0" applyFill="0" applyBorder="0" applyAlignment="0" applyProtection="0"/>
    <xf numFmtId="0" fontId="28" fillId="43" borderId="0" applyNumberFormat="0" applyBorder="0" applyAlignment="0" applyProtection="0"/>
    <xf numFmtId="0" fontId="20" fillId="44" borderId="4" applyNumberFormat="0" applyFont="0" applyAlignment="0" applyProtection="0"/>
    <xf numFmtId="9" fontId="20" fillId="0" borderId="0" applyFont="0" applyFill="0" applyBorder="0" applyAlignment="0" applyProtection="0"/>
    <xf numFmtId="0" fontId="29" fillId="45" borderId="0" applyNumberFormat="0" applyBorder="0" applyAlignment="0" applyProtection="0"/>
    <xf numFmtId="0" fontId="2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6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" borderId="11" xfId="0" applyFill="1" applyBorder="1" applyAlignment="1">
      <alignment/>
    </xf>
    <xf numFmtId="4" fontId="18" fillId="0" borderId="11" xfId="0" applyNumberFormat="1" applyFont="1" applyBorder="1" applyAlignment="1">
      <alignment/>
    </xf>
    <xf numFmtId="4" fontId="0" fillId="3" borderId="11" xfId="0" applyNumberFormat="1" applyFill="1" applyBorder="1" applyAlignment="1">
      <alignment/>
    </xf>
    <xf numFmtId="165" fontId="0" fillId="0" borderId="0" xfId="65" applyNumberFormat="1" applyBorder="1" applyAlignment="1">
      <alignment/>
    </xf>
    <xf numFmtId="165" fontId="18" fillId="0" borderId="0" xfId="65" applyNumberFormat="1" applyFont="1" applyBorder="1" applyAlignment="1">
      <alignment/>
    </xf>
    <xf numFmtId="0" fontId="0" fillId="0" borderId="0" xfId="0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3" borderId="13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4" fontId="18" fillId="0" borderId="13" xfId="0" applyNumberFormat="1" applyFont="1" applyBorder="1" applyAlignment="1">
      <alignment/>
    </xf>
    <xf numFmtId="4" fontId="18" fillId="3" borderId="13" xfId="0" applyNumberFormat="1" applyFont="1" applyFill="1" applyBorder="1" applyAlignment="1">
      <alignment/>
    </xf>
    <xf numFmtId="4" fontId="18" fillId="47" borderId="14" xfId="0" applyNumberFormat="1" applyFont="1" applyFill="1" applyBorder="1" applyAlignment="1">
      <alignment/>
    </xf>
    <xf numFmtId="165" fontId="0" fillId="0" borderId="14" xfId="65" applyNumberForma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3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3" borderId="0" xfId="0" applyNumberFormat="1" applyFill="1" applyBorder="1" applyAlignment="1">
      <alignment/>
    </xf>
    <xf numFmtId="165" fontId="0" fillId="0" borderId="16" xfId="65" applyNumberFormat="1" applyBorder="1" applyAlignment="1">
      <alignment/>
    </xf>
    <xf numFmtId="165" fontId="0" fillId="0" borderId="17" xfId="65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48" borderId="0" xfId="0" applyFill="1" applyBorder="1" applyAlignment="1">
      <alignment/>
    </xf>
    <xf numFmtId="0" fontId="0" fillId="49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8" borderId="0" xfId="0" applyNumberFormat="1" applyFill="1" applyBorder="1" applyAlignment="1">
      <alignment/>
    </xf>
    <xf numFmtId="165" fontId="0" fillId="0" borderId="18" xfId="65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3" borderId="0" xfId="0" applyFill="1" applyBorder="1" applyAlignment="1">
      <alignment/>
    </xf>
    <xf numFmtId="0" fontId="0" fillId="49" borderId="0" xfId="0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3" borderId="0" xfId="0" applyNumberFormat="1" applyFill="1" applyBorder="1" applyAlignment="1">
      <alignment/>
    </xf>
    <xf numFmtId="0" fontId="0" fillId="48" borderId="0" xfId="0" applyFont="1" applyFill="1" applyBorder="1" applyAlignment="1">
      <alignment/>
    </xf>
    <xf numFmtId="4" fontId="0" fillId="48" borderId="0" xfId="0" applyNumberFormat="1" applyFill="1" applyBorder="1" applyAlignment="1">
      <alignment/>
    </xf>
    <xf numFmtId="165" fontId="0" fillId="50" borderId="16" xfId="65" applyNumberFormat="1" applyFill="1" applyBorder="1" applyAlignment="1">
      <alignment/>
    </xf>
    <xf numFmtId="4" fontId="0" fillId="48" borderId="0" xfId="0" applyNumberFormat="1" applyFont="1" applyFill="1" applyBorder="1" applyAlignment="1">
      <alignment/>
    </xf>
    <xf numFmtId="4" fontId="0" fillId="49" borderId="0" xfId="0" applyNumberFormat="1" applyFill="1" applyBorder="1" applyAlignment="1">
      <alignment/>
    </xf>
    <xf numFmtId="0" fontId="0" fillId="50" borderId="0" xfId="0" applyFill="1" applyBorder="1" applyAlignment="1">
      <alignment/>
    </xf>
    <xf numFmtId="0" fontId="0" fillId="47" borderId="0" xfId="0" applyFill="1" applyBorder="1" applyAlignment="1">
      <alignment/>
    </xf>
    <xf numFmtId="4" fontId="0" fillId="5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50" borderId="20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20" xfId="0" applyBorder="1" applyAlignment="1">
      <alignment/>
    </xf>
    <xf numFmtId="4" fontId="0" fillId="50" borderId="20" xfId="0" applyNumberFormat="1" applyFill="1" applyBorder="1" applyAlignment="1">
      <alignment/>
    </xf>
    <xf numFmtId="165" fontId="0" fillId="50" borderId="21" xfId="65" applyNumberFormat="1" applyFill="1" applyBorder="1" applyAlignment="1">
      <alignment/>
    </xf>
    <xf numFmtId="165" fontId="0" fillId="0" borderId="22" xfId="65" applyNumberFormat="1" applyBorder="1" applyAlignment="1">
      <alignment horizontal="right"/>
    </xf>
    <xf numFmtId="0" fontId="0" fillId="0" borderId="23" xfId="0" applyFont="1" applyBorder="1" applyAlignment="1">
      <alignment/>
    </xf>
    <xf numFmtId="4" fontId="0" fillId="50" borderId="0" xfId="0" applyNumberFormat="1" applyFill="1" applyBorder="1" applyAlignment="1">
      <alignment/>
    </xf>
    <xf numFmtId="165" fontId="0" fillId="50" borderId="0" xfId="65" applyNumberFormat="1" applyFill="1" applyBorder="1" applyAlignment="1">
      <alignment/>
    </xf>
    <xf numFmtId="0" fontId="0" fillId="0" borderId="23" xfId="0" applyBorder="1" applyAlignment="1">
      <alignment/>
    </xf>
    <xf numFmtId="0" fontId="0" fillId="51" borderId="0" xfId="0" applyFont="1" applyFill="1" applyBorder="1" applyAlignment="1">
      <alignment/>
    </xf>
    <xf numFmtId="4" fontId="0" fillId="50" borderId="0" xfId="0" applyNumberFormat="1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4" fontId="18" fillId="3" borderId="0" xfId="0" applyNumberFormat="1" applyFont="1" applyFill="1" applyBorder="1" applyAlignment="1">
      <alignment/>
    </xf>
    <xf numFmtId="4" fontId="18" fillId="50" borderId="0" xfId="0" applyNumberFormat="1" applyFont="1" applyFill="1" applyBorder="1" applyAlignment="1">
      <alignment/>
    </xf>
    <xf numFmtId="165" fontId="18" fillId="50" borderId="0" xfId="65" applyNumberFormat="1" applyFont="1" applyFill="1" applyBorder="1" applyAlignment="1">
      <alignment/>
    </xf>
    <xf numFmtId="0" fontId="0" fillId="52" borderId="0" xfId="0" applyFont="1" applyFill="1" applyBorder="1" applyAlignment="1">
      <alignment/>
    </xf>
    <xf numFmtId="4" fontId="0" fillId="47" borderId="0" xfId="0" applyNumberFormat="1" applyFont="1" applyFill="1" applyBorder="1" applyAlignment="1">
      <alignment/>
    </xf>
    <xf numFmtId="165" fontId="0" fillId="47" borderId="0" xfId="65" applyNumberFormat="1" applyFill="1" applyBorder="1" applyAlignment="1">
      <alignment/>
    </xf>
    <xf numFmtId="0" fontId="18" fillId="0" borderId="23" xfId="0" applyFont="1" applyBorder="1" applyAlignment="1">
      <alignment/>
    </xf>
    <xf numFmtId="165" fontId="0" fillId="50" borderId="0" xfId="65" applyNumberFormat="1" applyFill="1" applyBorder="1" applyAlignment="1">
      <alignment/>
    </xf>
    <xf numFmtId="4" fontId="18" fillId="5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3" borderId="13" xfId="0" applyFont="1" applyFill="1" applyBorder="1" applyAlignment="1">
      <alignment/>
    </xf>
    <xf numFmtId="4" fontId="0" fillId="50" borderId="13" xfId="0" applyNumberFormat="1" applyFill="1" applyBorder="1" applyAlignment="1">
      <alignment/>
    </xf>
    <xf numFmtId="4" fontId="0" fillId="50" borderId="14" xfId="0" applyNumberFormat="1" applyFill="1" applyBorder="1" applyAlignment="1">
      <alignment/>
    </xf>
    <xf numFmtId="165" fontId="0" fillId="50" borderId="14" xfId="65" applyNumberFormat="1" applyFill="1" applyBorder="1" applyAlignment="1">
      <alignment/>
    </xf>
    <xf numFmtId="165" fontId="0" fillId="0" borderId="17" xfId="65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3" borderId="16" xfId="0" applyNumberFormat="1" applyFill="1" applyBorder="1" applyAlignment="1">
      <alignment/>
    </xf>
    <xf numFmtId="166" fontId="0" fillId="0" borderId="16" xfId="0" applyNumberFormat="1" applyBorder="1" applyAlignment="1">
      <alignment/>
    </xf>
    <xf numFmtId="165" fontId="0" fillId="0" borderId="18" xfId="65" applyNumberFormat="1" applyBorder="1" applyAlignment="1">
      <alignment/>
    </xf>
    <xf numFmtId="0" fontId="0" fillId="0" borderId="20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4" fontId="18" fillId="53" borderId="20" xfId="0" applyNumberFormat="1" applyFont="1" applyFill="1" applyBorder="1" applyAlignment="1">
      <alignment/>
    </xf>
    <xf numFmtId="4" fontId="18" fillId="53" borderId="21" xfId="0" applyNumberFormat="1" applyFont="1" applyFill="1" applyBorder="1" applyAlignment="1">
      <alignment/>
    </xf>
    <xf numFmtId="165" fontId="18" fillId="53" borderId="21" xfId="65" applyNumberFormat="1" applyFont="1" applyFill="1" applyBorder="1" applyAlignment="1">
      <alignment/>
    </xf>
    <xf numFmtId="165" fontId="0" fillId="0" borderId="22" xfId="65" applyNumberFormat="1" applyBorder="1" applyAlignment="1">
      <alignment/>
    </xf>
    <xf numFmtId="0" fontId="0" fillId="0" borderId="13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3" xfId="0" applyNumberFormat="1" applyFill="1" applyBorder="1" applyAlignment="1">
      <alignment horizontal="right"/>
    </xf>
    <xf numFmtId="2" fontId="0" fillId="0" borderId="13" xfId="0" applyNumberFormat="1" applyBorder="1" applyAlignment="1">
      <alignment/>
    </xf>
    <xf numFmtId="2" fontId="0" fillId="3" borderId="14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18" fillId="47" borderId="24" xfId="0" applyFont="1" applyFill="1" applyBorder="1" applyAlignment="1">
      <alignment horizontal="center"/>
    </xf>
    <xf numFmtId="0" fontId="18" fillId="47" borderId="25" xfId="0" applyFont="1" applyFill="1" applyBorder="1" applyAlignment="1">
      <alignment horizontal="center"/>
    </xf>
    <xf numFmtId="0" fontId="18" fillId="47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8" fillId="47" borderId="15" xfId="0" applyFont="1" applyFill="1" applyBorder="1" applyAlignment="1">
      <alignment horizontal="left"/>
    </xf>
    <xf numFmtId="4" fontId="0" fillId="47" borderId="0" xfId="0" applyNumberFormat="1" applyFill="1" applyBorder="1" applyAlignment="1">
      <alignment/>
    </xf>
    <xf numFmtId="0" fontId="18" fillId="47" borderId="0" xfId="0" applyFont="1" applyFill="1" applyBorder="1" applyAlignment="1">
      <alignment horizontal="left"/>
    </xf>
    <xf numFmtId="0" fontId="0" fillId="47" borderId="24" xfId="0" applyFont="1" applyFill="1" applyBorder="1" applyAlignment="1">
      <alignment/>
    </xf>
    <xf numFmtId="0" fontId="0" fillId="47" borderId="25" xfId="0" applyFill="1" applyBorder="1" applyAlignment="1">
      <alignment/>
    </xf>
    <xf numFmtId="4" fontId="0" fillId="47" borderId="25" xfId="0" applyNumberFormat="1" applyFill="1" applyBorder="1" applyAlignment="1">
      <alignment/>
    </xf>
    <xf numFmtId="165" fontId="0" fillId="47" borderId="26" xfId="65" applyNumberFormat="1" applyFill="1" applyBorder="1" applyAlignment="1">
      <alignment/>
    </xf>
    <xf numFmtId="0" fontId="0" fillId="47" borderId="0" xfId="0" applyFont="1" applyFill="1" applyBorder="1" applyAlignment="1">
      <alignment/>
    </xf>
    <xf numFmtId="165" fontId="0" fillId="0" borderId="0" xfId="0" applyNumberFormat="1" applyBorder="1" applyAlignment="1">
      <alignment/>
    </xf>
    <xf numFmtId="0" fontId="0" fillId="47" borderId="15" xfId="0" applyFill="1" applyBorder="1" applyAlignment="1">
      <alignment/>
    </xf>
    <xf numFmtId="165" fontId="0" fillId="47" borderId="16" xfId="65" applyNumberFormat="1" applyFill="1" applyBorder="1" applyAlignment="1">
      <alignment/>
    </xf>
    <xf numFmtId="0" fontId="0" fillId="47" borderId="15" xfId="0" applyFont="1" applyFill="1" applyBorder="1" applyAlignment="1">
      <alignment/>
    </xf>
    <xf numFmtId="4" fontId="0" fillId="47" borderId="16" xfId="0" applyNumberFormat="1" applyFill="1" applyBorder="1" applyAlignment="1">
      <alignment/>
    </xf>
    <xf numFmtId="0" fontId="18" fillId="47" borderId="19" xfId="0" applyFont="1" applyFill="1" applyBorder="1" applyAlignment="1">
      <alignment/>
    </xf>
    <xf numFmtId="0" fontId="0" fillId="47" borderId="20" xfId="0" applyFill="1" applyBorder="1" applyAlignment="1">
      <alignment/>
    </xf>
    <xf numFmtId="4" fontId="18" fillId="47" borderId="20" xfId="0" applyNumberFormat="1" applyFont="1" applyFill="1" applyBorder="1" applyAlignment="1">
      <alignment horizontal="center"/>
    </xf>
    <xf numFmtId="4" fontId="18" fillId="47" borderId="21" xfId="0" applyNumberFormat="1" applyFont="1" applyFill="1" applyBorder="1" applyAlignment="1">
      <alignment horizontal="center"/>
    </xf>
    <xf numFmtId="0" fontId="18" fillId="47" borderId="0" xfId="0" applyFont="1" applyFill="1" applyBorder="1" applyAlignment="1">
      <alignment/>
    </xf>
    <xf numFmtId="4" fontId="0" fillId="47" borderId="0" xfId="0" applyNumberFormat="1" applyFill="1" applyBorder="1" applyAlignment="1">
      <alignment horizontal="center"/>
    </xf>
    <xf numFmtId="4" fontId="0" fillId="47" borderId="0" xfId="0" applyNumberForma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47" borderId="25" xfId="0" applyNumberFormat="1" applyFill="1" applyBorder="1" applyAlignment="1">
      <alignment horizontal="right"/>
    </xf>
    <xf numFmtId="4" fontId="0" fillId="47" borderId="26" xfId="0" applyNumberFormat="1" applyFill="1" applyBorder="1" applyAlignment="1">
      <alignment horizontal="right"/>
    </xf>
    <xf numFmtId="4" fontId="0" fillId="47" borderId="0" xfId="0" applyNumberFormat="1" applyFill="1" applyBorder="1" applyAlignment="1">
      <alignment horizontal="right"/>
    </xf>
    <xf numFmtId="4" fontId="0" fillId="47" borderId="16" xfId="0" applyNumberFormat="1" applyFill="1" applyBorder="1" applyAlignment="1">
      <alignment horizontal="right"/>
    </xf>
    <xf numFmtId="4" fontId="18" fillId="47" borderId="13" xfId="0" applyNumberFormat="1" applyFont="1" applyFill="1" applyBorder="1" applyAlignment="1">
      <alignment horizontal="center"/>
    </xf>
    <xf numFmtId="4" fontId="18" fillId="47" borderId="27" xfId="0" applyNumberFormat="1" applyFont="1" applyFill="1" applyBorder="1" applyAlignment="1">
      <alignment horizontal="center"/>
    </xf>
    <xf numFmtId="0" fontId="18" fillId="47" borderId="2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8" fillId="50" borderId="19" xfId="0" applyFont="1" applyFill="1" applyBorder="1" applyAlignment="1">
      <alignment/>
    </xf>
    <xf numFmtId="0" fontId="18" fillId="50" borderId="20" xfId="0" applyFont="1" applyFill="1" applyBorder="1" applyAlignment="1">
      <alignment/>
    </xf>
    <xf numFmtId="0" fontId="18" fillId="47" borderId="20" xfId="0" applyFont="1" applyFill="1" applyBorder="1" applyAlignment="1">
      <alignment/>
    </xf>
    <xf numFmtId="4" fontId="18" fillId="50" borderId="20" xfId="0" applyNumberFormat="1" applyFont="1" applyFill="1" applyBorder="1" applyAlignment="1">
      <alignment/>
    </xf>
    <xf numFmtId="4" fontId="18" fillId="50" borderId="21" xfId="0" applyNumberFormat="1" applyFont="1" applyFill="1" applyBorder="1" applyAlignment="1">
      <alignment/>
    </xf>
    <xf numFmtId="165" fontId="0" fillId="0" borderId="20" xfId="65" applyNumberFormat="1" applyBorder="1" applyAlignment="1">
      <alignment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Euro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Standard 2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!Kalkulation_Zusammenfassung_2016_2017_01_2015_11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B%203\III-06-Hg-Henning\Stra&#223;enreinigung_Winterdienst_aktuell\Kalkulation_2015\2016-&#220;bersicht%20Frontmeter%20erschlossener%20Grundst&#252;cke_Stand_01_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B%203\III-06-Hg-Henning\Stra&#223;enreinigung_Winterdienst_aktuell\Kalkulation_2011\Ist_Rechnung_2012_2013\!Ist_Rechnung_Zusammenfassung_2012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B%203\III-06-Hg-Henning\Stra&#223;enreinigung_Winterdienst_aktuell\Kalkulation_2011\Ist_Rechnung_2012_2013\!Ist_Rechnung_Zusammenfassung_2012_2013_2015_11_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kosten"/>
      <sheetName val="Gebühr"/>
      <sheetName val="Kosten Fa. RUWE_LK Hvl"/>
      <sheetName val="LK Hvl"/>
      <sheetName val="Personalkosten Verwaltung"/>
      <sheetName val="Personalkosten Bauhof FB und GR"/>
      <sheetName val="Personalkosten Bauhof WD GR"/>
      <sheetName val="Kosten Bauhof "/>
      <sheetName val="KGST - Personl-Sach- und GK"/>
      <sheetName val="Sachkosten Bauhof Gesamt"/>
      <sheetName val="kalk. Zinsen"/>
      <sheetName val="kalk. Abschreibungen"/>
      <sheetName val="anrechenb. Längen_Frontmeter"/>
      <sheetName val="Vertraulich_PK"/>
      <sheetName val="Vertraulich"/>
    </sheetNames>
    <sheetDataSet>
      <sheetData sheetId="2">
        <row r="36">
          <cell r="D36">
            <v>43951.7</v>
          </cell>
        </row>
      </sheetData>
      <sheetData sheetId="3">
        <row r="39">
          <cell r="E39">
            <v>1435.78</v>
          </cell>
        </row>
      </sheetData>
      <sheetData sheetId="4">
        <row r="25">
          <cell r="E25">
            <v>31131.28</v>
          </cell>
          <cell r="F25">
            <v>6889.58</v>
          </cell>
          <cell r="G25">
            <v>30094.01</v>
          </cell>
          <cell r="H25">
            <v>7926.85</v>
          </cell>
        </row>
      </sheetData>
      <sheetData sheetId="7">
        <row r="104">
          <cell r="BK104">
            <v>13531.643729295038</v>
          </cell>
          <cell r="BO104">
            <v>5339.957633592439</v>
          </cell>
          <cell r="BS104">
            <v>1482.5350290787019</v>
          </cell>
        </row>
        <row r="105">
          <cell r="BK105">
            <v>10189.121963649102</v>
          </cell>
          <cell r="BO105">
            <v>2378.6430448671063</v>
          </cell>
          <cell r="BS105">
            <v>600.9578271191718</v>
          </cell>
        </row>
        <row r="106">
          <cell r="BK106">
            <v>22521.600711762123</v>
          </cell>
          <cell r="BO106">
            <v>5095.628776025181</v>
          </cell>
          <cell r="BS106">
            <v>1150.6116561291133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chow-Karpzow"/>
      <sheetName val="Elstal"/>
      <sheetName val="Hoppenrade"/>
      <sheetName val="Priort"/>
      <sheetName val="Wustermark"/>
      <sheetName val="Gesamtübersicht"/>
    </sheetNames>
    <sheetDataSet>
      <sheetData sheetId="5">
        <row r="9">
          <cell r="B9">
            <v>45421</v>
          </cell>
          <cell r="C9">
            <v>10052</v>
          </cell>
          <cell r="D9">
            <v>89513</v>
          </cell>
          <cell r="F9">
            <v>23578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samtkosten"/>
      <sheetName val="Gebühr"/>
      <sheetName val="Ist Gebühr "/>
      <sheetName val="Kosten Fa. RUWE_LK Hvl"/>
      <sheetName val="Ist Kosten Fa. RUWE"/>
      <sheetName val="LK Hvl"/>
      <sheetName val="LK Hvl (2)"/>
      <sheetName val="Personalkosten Verwaltung"/>
      <sheetName val="Ist-Personalkosten Verw."/>
      <sheetName val="Kosten Bauhof"/>
      <sheetName val="Personalkosten Bauhof FB und GR"/>
      <sheetName val="Personalkosten Bauhof WD GR"/>
      <sheetName val="Ist-Kosten Bauhof 2012"/>
      <sheetName val="Ist-Kosten Bauhof 2013"/>
      <sheetName val="KGST - Personl-Sach- und GK"/>
      <sheetName val="Sachkosten Bauhof Gesamt"/>
      <sheetName val="Ist KGST-Personl-Sach- und GK "/>
      <sheetName val="kalk. Zinsen"/>
      <sheetName val="Ist kalk. Zinsen 2012 "/>
      <sheetName val="kalk. Abschreibungen"/>
      <sheetName val="Ist kalk. Abschreibungen"/>
      <sheetName val="anrechenb. Längen_Frontmeter"/>
      <sheetName val="Ist anrechenb. Längen_Frontm "/>
      <sheetName val="Vertraulich_PK"/>
      <sheetName val="Vertraulich_Ist PK"/>
      <sheetName val="Vertraulich"/>
    </sheetNames>
    <sheetDataSet>
      <sheetData sheetId="2">
        <row r="45">
          <cell r="E45">
            <v>40090.73</v>
          </cell>
          <cell r="F45">
            <v>16505.59</v>
          </cell>
          <cell r="J45">
            <v>54313.81</v>
          </cell>
          <cell r="L45">
            <v>31500.29</v>
          </cell>
          <cell r="S45">
            <v>40090.73</v>
          </cell>
          <cell r="T45">
            <v>16505.59</v>
          </cell>
          <cell r="U45">
            <v>54313.81</v>
          </cell>
          <cell r="W45">
            <v>31500.29</v>
          </cell>
        </row>
        <row r="46">
          <cell r="S46">
            <v>30206.65</v>
          </cell>
          <cell r="T46">
            <v>9942.46</v>
          </cell>
          <cell r="U46">
            <v>53258.43</v>
          </cell>
          <cell r="W46">
            <v>23994.46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samtkosten"/>
      <sheetName val="Gebühr"/>
      <sheetName val="Ist Gebühr "/>
      <sheetName val="Kosten Fa. RUWE_LK Hvl"/>
      <sheetName val="Ist Kosten Fa. RUWE"/>
      <sheetName val="LK Hvl"/>
      <sheetName val="LK Hvl (2)"/>
      <sheetName val="Personalkosten Verwaltung"/>
      <sheetName val="Ist-Personalkosten Verw."/>
      <sheetName val="Kosten Bauhof"/>
      <sheetName val="Personalkosten Bauhof FB und GR"/>
      <sheetName val="Personalkosten Bauhof WD GR"/>
      <sheetName val="Ist-Kosten Bauhof 2012"/>
      <sheetName val="Ist-Kosten Bauhof 2013"/>
      <sheetName val="KGST - Personl-Sach- und GK"/>
      <sheetName val="Sachkosten Bauhof Gesamt"/>
      <sheetName val="Ist KGST-Personl-Sach- und GK "/>
      <sheetName val="kalk. Zinsen"/>
      <sheetName val="Ist kalk. Zinsen 2012 "/>
      <sheetName val="kalk. Abschreibungen"/>
      <sheetName val="Ist kalk. Abschreibungen"/>
      <sheetName val="anrechenb. Längen_Frontmeter"/>
      <sheetName val="Ist anrechenb. Längen_Frontm "/>
      <sheetName val="Vertraulich_PK"/>
      <sheetName val="Vertraulich_Ist PK"/>
      <sheetName val="Vertraulich"/>
    </sheetNames>
    <sheetDataSet>
      <sheetData sheetId="2">
        <row r="46">
          <cell r="E46">
            <v>31853.03</v>
          </cell>
          <cell r="F46">
            <v>14396.34</v>
          </cell>
          <cell r="J46">
            <v>51754.52</v>
          </cell>
          <cell r="L46">
            <v>19593.1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9"/>
  <sheetViews>
    <sheetView tabSelected="1" view="pageLayout" zoomScale="75" zoomScaleSheetLayoutView="100" zoomScalePageLayoutView="75" workbookViewId="0" topLeftCell="A1">
      <selection activeCell="B53" sqref="B53"/>
    </sheetView>
  </sheetViews>
  <sheetFormatPr defaultColWidth="11.421875" defaultRowHeight="12.75"/>
  <cols>
    <col min="1" max="1" width="7.00390625" style="8" bestFit="1" customWidth="1"/>
    <col min="2" max="2" width="75.8515625" style="8" customWidth="1"/>
    <col min="3" max="3" width="5.421875" style="8" hidden="1" customWidth="1"/>
    <col min="4" max="4" width="4.00390625" style="8" customWidth="1"/>
    <col min="5" max="7" width="13.421875" style="36" customWidth="1"/>
    <col min="8" max="8" width="13.421875" style="37" hidden="1" customWidth="1"/>
    <col min="9" max="9" width="13.8515625" style="6" customWidth="1"/>
    <col min="10" max="10" width="12.8515625" style="6" bestFit="1" customWidth="1"/>
    <col min="11" max="16" width="11.421875" style="8" customWidth="1"/>
    <col min="17" max="17" width="11.8515625" style="8" bestFit="1" customWidth="1"/>
    <col min="18" max="24" width="11.421875" style="8" customWidth="1"/>
    <col min="25" max="25" width="10.8515625" style="8" customWidth="1"/>
    <col min="26" max="16384" width="11.421875" style="8" customWidth="1"/>
  </cols>
  <sheetData>
    <row r="1" spans="1:10" ht="13.5" thickBot="1">
      <c r="A1" s="1"/>
      <c r="B1" s="2"/>
      <c r="C1" s="3"/>
      <c r="D1" s="2"/>
      <c r="E1" s="4" t="s">
        <v>0</v>
      </c>
      <c r="F1" s="4"/>
      <c r="G1" s="4" t="s">
        <v>1</v>
      </c>
      <c r="H1" s="5"/>
      <c r="J1" s="7" t="s">
        <v>2</v>
      </c>
    </row>
    <row r="2" spans="1:10" ht="13.5" thickBot="1">
      <c r="A2" s="9" t="s">
        <v>3</v>
      </c>
      <c r="B2" s="10" t="s">
        <v>4</v>
      </c>
      <c r="C2" s="11" t="s">
        <v>5</v>
      </c>
      <c r="D2" s="12" t="s">
        <v>6</v>
      </c>
      <c r="E2" s="13" t="s">
        <v>7</v>
      </c>
      <c r="F2" s="13" t="s">
        <v>8</v>
      </c>
      <c r="G2" s="13" t="s">
        <v>7</v>
      </c>
      <c r="H2" s="14" t="s">
        <v>8</v>
      </c>
      <c r="I2" s="15" t="s">
        <v>8</v>
      </c>
      <c r="J2" s="16"/>
    </row>
    <row r="3" spans="1:11" ht="12.75">
      <c r="A3" s="17" t="s">
        <v>9</v>
      </c>
      <c r="B3" s="18" t="s">
        <v>10</v>
      </c>
      <c r="C3" s="19"/>
      <c r="E3" s="20"/>
      <c r="F3" s="20"/>
      <c r="G3" s="20"/>
      <c r="H3" s="21"/>
      <c r="I3" s="22"/>
      <c r="J3" s="23"/>
      <c r="K3" s="24"/>
    </row>
    <row r="4" spans="1:12" ht="12.75">
      <c r="A4" s="25" t="s">
        <v>11</v>
      </c>
      <c r="B4" s="26" t="s">
        <v>12</v>
      </c>
      <c r="C4" s="27">
        <v>3</v>
      </c>
      <c r="E4" s="28"/>
      <c r="F4" s="20"/>
      <c r="G4" s="29">
        <f>'[1]Kosten Fa. RUWE_LK Hvl'!D36</f>
        <v>43951.7</v>
      </c>
      <c r="H4" s="21"/>
      <c r="I4" s="22"/>
      <c r="J4" s="30">
        <f>G4</f>
        <v>43951.7</v>
      </c>
      <c r="K4" s="31"/>
      <c r="L4" s="32"/>
    </row>
    <row r="5" spans="1:12" ht="12.75">
      <c r="A5" s="25"/>
      <c r="C5" s="33"/>
      <c r="E5" s="28"/>
      <c r="F5" s="20"/>
      <c r="G5" s="20"/>
      <c r="H5" s="21"/>
      <c r="I5" s="22"/>
      <c r="J5" s="30"/>
      <c r="K5" s="31"/>
      <c r="L5" s="32"/>
    </row>
    <row r="6" spans="1:11" ht="12.75">
      <c r="A6" s="25" t="s">
        <v>13</v>
      </c>
      <c r="B6" s="26" t="s">
        <v>14</v>
      </c>
      <c r="C6" s="34" t="s">
        <v>15</v>
      </c>
      <c r="E6" s="28"/>
      <c r="F6" s="20"/>
      <c r="G6" s="29">
        <f>'[1]LK Hvl'!E39</f>
        <v>1435.78</v>
      </c>
      <c r="H6" s="21"/>
      <c r="I6" s="22"/>
      <c r="J6" s="30">
        <f>G6</f>
        <v>1435.78</v>
      </c>
      <c r="K6" s="31"/>
    </row>
    <row r="7" spans="1:11" ht="12.75">
      <c r="A7" s="25"/>
      <c r="C7" s="33"/>
      <c r="E7" s="28"/>
      <c r="F7" s="20"/>
      <c r="G7" s="20"/>
      <c r="H7" s="21"/>
      <c r="I7" s="22"/>
      <c r="J7" s="30"/>
      <c r="K7" s="31"/>
    </row>
    <row r="8" spans="1:11" ht="12.75">
      <c r="A8" s="25" t="s">
        <v>16</v>
      </c>
      <c r="B8" s="8" t="s">
        <v>17</v>
      </c>
      <c r="C8" s="33"/>
      <c r="E8" s="35"/>
      <c r="I8" s="22"/>
      <c r="J8" s="30"/>
      <c r="K8" s="36"/>
    </row>
    <row r="9" spans="1:11" ht="12.75">
      <c r="A9" s="25"/>
      <c r="C9" s="33"/>
      <c r="I9" s="22"/>
      <c r="J9" s="30"/>
      <c r="K9" s="24"/>
    </row>
    <row r="10" spans="1:11" ht="12.75">
      <c r="A10" s="17" t="s">
        <v>18</v>
      </c>
      <c r="B10" s="18" t="s">
        <v>19</v>
      </c>
      <c r="C10" s="19"/>
      <c r="I10" s="22"/>
      <c r="J10" s="30"/>
      <c r="K10" s="24"/>
    </row>
    <row r="11" spans="1:11" ht="12.75">
      <c r="A11" s="25" t="s">
        <v>20</v>
      </c>
      <c r="B11" s="38" t="s">
        <v>21</v>
      </c>
      <c r="C11" s="27">
        <v>5</v>
      </c>
      <c r="E11" s="39">
        <f>'[1]Personalkosten Verwaltung'!E25</f>
        <v>31131.28</v>
      </c>
      <c r="F11" s="39">
        <f>'[1]Personalkosten Verwaltung'!F25</f>
        <v>6889.58</v>
      </c>
      <c r="G11" s="39">
        <f>'[1]Personalkosten Verwaltung'!G25</f>
        <v>30094.01</v>
      </c>
      <c r="H11" s="39">
        <f>'[1]Personalkosten Verwaltung'!H25</f>
        <v>7926.85</v>
      </c>
      <c r="I11" s="40">
        <f>H11</f>
        <v>7926.85</v>
      </c>
      <c r="J11" s="30">
        <f>E11+F11+G11+I11</f>
        <v>76041.72</v>
      </c>
      <c r="K11" s="24"/>
    </row>
    <row r="12" spans="1:11" ht="12.75">
      <c r="A12" s="25"/>
      <c r="C12" s="33"/>
      <c r="I12" s="22"/>
      <c r="J12" s="30"/>
      <c r="K12" s="24"/>
    </row>
    <row r="13" spans="1:11" ht="12.75">
      <c r="A13" s="25" t="s">
        <v>22</v>
      </c>
      <c r="B13" s="38" t="s">
        <v>23</v>
      </c>
      <c r="C13" s="27">
        <v>6</v>
      </c>
      <c r="E13" s="41">
        <f>'[1]Kosten Bauhof '!BK104</f>
        <v>13531.643729295038</v>
      </c>
      <c r="F13" s="39">
        <f>'[1]Kosten Bauhof '!BK105</f>
        <v>10189.121963649102</v>
      </c>
      <c r="G13" s="35"/>
      <c r="H13" s="42">
        <v>14955.122939662888</v>
      </c>
      <c r="I13" s="40">
        <f>'[1]Kosten Bauhof '!BK106</f>
        <v>22521.600711762123</v>
      </c>
      <c r="J13" s="30">
        <f>E13+F13+G13+I13</f>
        <v>46242.36640470626</v>
      </c>
      <c r="K13" s="24"/>
    </row>
    <row r="14" spans="1:11" ht="12.75">
      <c r="A14" s="25"/>
      <c r="C14" s="33"/>
      <c r="I14" s="22"/>
      <c r="J14" s="30"/>
      <c r="K14" s="24"/>
    </row>
    <row r="15" spans="1:11" ht="12.75">
      <c r="A15" s="25" t="s">
        <v>24</v>
      </c>
      <c r="B15" s="8" t="s">
        <v>17</v>
      </c>
      <c r="C15" s="33"/>
      <c r="E15" s="35"/>
      <c r="F15" s="35"/>
      <c r="G15" s="35"/>
      <c r="I15" s="22"/>
      <c r="J15" s="30"/>
      <c r="K15" s="24"/>
    </row>
    <row r="16" spans="1:11" ht="12.75">
      <c r="A16" s="25"/>
      <c r="C16" s="33"/>
      <c r="I16" s="22"/>
      <c r="J16" s="30"/>
      <c r="K16" s="24"/>
    </row>
    <row r="17" spans="1:11" ht="12.75">
      <c r="A17" s="17" t="s">
        <v>25</v>
      </c>
      <c r="B17" s="18" t="s">
        <v>26</v>
      </c>
      <c r="C17" s="19"/>
      <c r="I17" s="22"/>
      <c r="J17" s="30"/>
      <c r="K17" s="24"/>
    </row>
    <row r="18" spans="1:10" ht="12.75">
      <c r="A18" s="25" t="s">
        <v>27</v>
      </c>
      <c r="B18" s="38" t="s">
        <v>28</v>
      </c>
      <c r="C18" s="27">
        <v>6</v>
      </c>
      <c r="E18" s="41">
        <f>'[1]Kosten Bauhof '!BO104</f>
        <v>5339.957633592439</v>
      </c>
      <c r="F18" s="39">
        <f>'[1]Kosten Bauhof '!BO105</f>
        <v>2378.6430448671063</v>
      </c>
      <c r="G18" s="35"/>
      <c r="H18" s="42">
        <v>4164.997375486507</v>
      </c>
      <c r="I18" s="40">
        <f>'[1]Kosten Bauhof '!BO106</f>
        <v>5095.628776025181</v>
      </c>
      <c r="J18" s="30">
        <f>E18+F18+G18+I18</f>
        <v>12814.229454484726</v>
      </c>
    </row>
    <row r="19" spans="1:10" ht="12.75">
      <c r="A19" s="25"/>
      <c r="C19" s="33"/>
      <c r="I19" s="22"/>
      <c r="J19" s="30"/>
    </row>
    <row r="20" spans="1:10" ht="12.75">
      <c r="A20" s="25" t="s">
        <v>29</v>
      </c>
      <c r="B20" s="43" t="s">
        <v>30</v>
      </c>
      <c r="C20" s="33">
        <v>6</v>
      </c>
      <c r="D20" s="44"/>
      <c r="E20" s="45">
        <f>'[1]Kosten Bauhof '!BS104</f>
        <v>1482.5350290787019</v>
      </c>
      <c r="F20" s="45">
        <f>'[1]Kosten Bauhof '!BS105</f>
        <v>600.9578271191718</v>
      </c>
      <c r="H20" s="37">
        <v>1308.4758857593506</v>
      </c>
      <c r="I20" s="40">
        <f>'[1]Kosten Bauhof '!BS106</f>
        <v>1150.6116561291133</v>
      </c>
      <c r="J20" s="30">
        <f>E20+F20+G20+I20</f>
        <v>3234.104512326987</v>
      </c>
    </row>
    <row r="21" spans="1:10" ht="12.75">
      <c r="A21" s="25"/>
      <c r="B21" s="46"/>
      <c r="C21" s="33"/>
      <c r="I21" s="22"/>
      <c r="J21" s="30"/>
    </row>
    <row r="22" spans="1:10" ht="13.5" thickBot="1">
      <c r="A22" s="47" t="s">
        <v>31</v>
      </c>
      <c r="B22" s="48" t="s">
        <v>17</v>
      </c>
      <c r="C22" s="49"/>
      <c r="D22" s="50"/>
      <c r="E22" s="51">
        <v>575</v>
      </c>
      <c r="F22" s="51">
        <v>575</v>
      </c>
      <c r="G22" s="51"/>
      <c r="H22" s="51"/>
      <c r="I22" s="52">
        <v>575</v>
      </c>
      <c r="J22" s="53">
        <f>E22+F22+G22+I22</f>
        <v>1725</v>
      </c>
    </row>
    <row r="23" spans="1:10" ht="12.75">
      <c r="A23" s="54"/>
      <c r="B23" s="8" t="s">
        <v>32</v>
      </c>
      <c r="C23" s="33"/>
      <c r="E23" s="55">
        <f>SUM(E3:E22)</f>
        <v>52060.41639196618</v>
      </c>
      <c r="F23" s="55">
        <f>SUM(F3:F22)</f>
        <v>20633.30283563538</v>
      </c>
      <c r="G23" s="55">
        <f>SUM(G3:G22)</f>
        <v>75481.48999999999</v>
      </c>
      <c r="H23" s="55">
        <f>SUM(H3:H22)</f>
        <v>28355.446200908747</v>
      </c>
      <c r="I23" s="56">
        <f>I18+I13+I11+I20</f>
        <v>36694.69114391642</v>
      </c>
      <c r="J23" s="30">
        <f>E23+F23+G23+I23</f>
        <v>184869.90037151796</v>
      </c>
    </row>
    <row r="24" spans="1:10" ht="12.75">
      <c r="A24" s="57"/>
      <c r="C24" s="33"/>
      <c r="E24" s="20"/>
      <c r="F24" s="20"/>
      <c r="G24" s="20"/>
      <c r="H24" s="21"/>
      <c r="J24" s="30"/>
    </row>
    <row r="25" spans="1:10" ht="12.75">
      <c r="A25" s="57"/>
      <c r="B25" s="8" t="s">
        <v>33</v>
      </c>
      <c r="C25" s="33"/>
      <c r="D25" s="58">
        <v>25</v>
      </c>
      <c r="E25" s="59">
        <f>ROUND(E23*$D$25%,2)</f>
        <v>13015.1</v>
      </c>
      <c r="F25" s="59">
        <f>ROUND(F23*$D$25%,2)</f>
        <v>5158.33</v>
      </c>
      <c r="G25" s="59">
        <f>ROUND(G23*$D$25%,2)</f>
        <v>18870.37</v>
      </c>
      <c r="H25" s="59">
        <f>ROUND(H23*$D$25%,2)</f>
        <v>7088.86</v>
      </c>
      <c r="I25" s="56">
        <f>ROUND(I23*$D$25%,2)</f>
        <v>9173.67</v>
      </c>
      <c r="J25" s="30">
        <f>E25+F25+G25+I25</f>
        <v>46217.47</v>
      </c>
    </row>
    <row r="26" spans="1:10" ht="12.75">
      <c r="A26" s="57"/>
      <c r="C26" s="33"/>
      <c r="E26" s="60"/>
      <c r="F26" s="60"/>
      <c r="G26" s="60"/>
      <c r="H26" s="61"/>
      <c r="J26" s="30"/>
    </row>
    <row r="27" spans="1:10" ht="12.75">
      <c r="A27" s="57"/>
      <c r="B27" s="8" t="s">
        <v>34</v>
      </c>
      <c r="C27" s="33"/>
      <c r="E27" s="62">
        <f>ROUND(E23-E25,2)</f>
        <v>39045.32</v>
      </c>
      <c r="F27" s="62">
        <f>ROUND(F23-F25,2)</f>
        <v>15474.97</v>
      </c>
      <c r="G27" s="62">
        <f>ROUND(G23-G25,2)</f>
        <v>56611.12</v>
      </c>
      <c r="H27" s="62">
        <f>ROUND(H23-H25,2)</f>
        <v>21266.59</v>
      </c>
      <c r="I27" s="63">
        <f>ROUND(I23-I25,2)</f>
        <v>27521.02</v>
      </c>
      <c r="J27" s="30">
        <f>E27+F27+G27+I27</f>
        <v>138652.43</v>
      </c>
    </row>
    <row r="28" spans="1:10" ht="12.75">
      <c r="A28" s="57"/>
      <c r="C28" s="33"/>
      <c r="E28" s="20"/>
      <c r="F28" s="20"/>
      <c r="G28" s="20"/>
      <c r="H28" s="21"/>
      <c r="J28" s="30"/>
    </row>
    <row r="29" spans="1:10" ht="12.75">
      <c r="A29" s="57"/>
      <c r="B29" s="8" t="s">
        <v>35</v>
      </c>
      <c r="C29" s="33"/>
      <c r="D29" s="64"/>
      <c r="E29" s="65"/>
      <c r="F29" s="65"/>
      <c r="G29" s="65"/>
      <c r="H29" s="65"/>
      <c r="I29" s="66"/>
      <c r="J29" s="30"/>
    </row>
    <row r="30" spans="1:10" ht="14.25">
      <c r="A30" s="67" t="s">
        <v>36</v>
      </c>
      <c r="B30" s="46" t="s">
        <v>37</v>
      </c>
      <c r="C30" s="33"/>
      <c r="E30" s="55">
        <f>E54</f>
        <v>9060.890000000003</v>
      </c>
      <c r="F30" s="55">
        <f>F54</f>
        <v>4336.1900000000005</v>
      </c>
      <c r="G30" s="55">
        <f>G54</f>
        <v>1807.3349999999991</v>
      </c>
      <c r="H30" s="55"/>
      <c r="I30" s="68">
        <f>I54</f>
        <v>9706.510000000002</v>
      </c>
      <c r="J30" s="30"/>
    </row>
    <row r="31" spans="1:10" ht="13.5" thickBot="1">
      <c r="A31" s="57"/>
      <c r="B31" s="8" t="s">
        <v>32</v>
      </c>
      <c r="C31" s="33"/>
      <c r="E31" s="69">
        <f>SUM(E27+E29-E30)</f>
        <v>29984.429999999997</v>
      </c>
      <c r="F31" s="69">
        <f>SUM(F27+F29-F30)</f>
        <v>11138.779999999999</v>
      </c>
      <c r="G31" s="69">
        <f>SUM(G27+G29-G30)</f>
        <v>54803.785</v>
      </c>
      <c r="H31" s="69">
        <f>SUM(H27:H30)</f>
        <v>21266.59</v>
      </c>
      <c r="I31" s="69">
        <f>SUM(I27-I30)</f>
        <v>17814.51</v>
      </c>
      <c r="J31" s="30">
        <f>E31+F31+G31+I31</f>
        <v>113741.50499999999</v>
      </c>
    </row>
    <row r="32" spans="1:10" ht="13.5" thickBot="1">
      <c r="A32" s="70"/>
      <c r="B32" s="71" t="s">
        <v>38</v>
      </c>
      <c r="C32" s="72"/>
      <c r="D32" s="71"/>
      <c r="E32" s="73">
        <f>'[2]Gesamtübersicht'!$B$9</f>
        <v>45421</v>
      </c>
      <c r="F32" s="73">
        <f>'[2]Gesamtübersicht'!$C$9</f>
        <v>10052</v>
      </c>
      <c r="G32" s="73">
        <f>'[2]Gesamtübersicht'!$D$9</f>
        <v>89513</v>
      </c>
      <c r="H32" s="74">
        <v>21042</v>
      </c>
      <c r="I32" s="75">
        <f>'[2]Gesamtübersicht'!$F$9</f>
        <v>23578</v>
      </c>
      <c r="J32" s="76"/>
    </row>
    <row r="33" spans="1:10" ht="12.75">
      <c r="A33" s="25"/>
      <c r="B33" s="8" t="s">
        <v>39</v>
      </c>
      <c r="C33" s="33"/>
      <c r="E33" s="77">
        <f>E31/E32</f>
        <v>0.660144646749301</v>
      </c>
      <c r="F33" s="77">
        <f>F31/F32</f>
        <v>1.1081157978511738</v>
      </c>
      <c r="G33" s="77">
        <f>G31/G32</f>
        <v>0.6122438640197514</v>
      </c>
      <c r="H33" s="78">
        <f>H31/H32</f>
        <v>1.0106734150746126</v>
      </c>
      <c r="I33" s="79">
        <f>I31/I32</f>
        <v>0.755556450928832</v>
      </c>
      <c r="J33" s="80"/>
    </row>
    <row r="34" spans="1:10" ht="13.5" thickBot="1">
      <c r="A34" s="47"/>
      <c r="B34" s="81" t="s">
        <v>40</v>
      </c>
      <c r="C34" s="82"/>
      <c r="D34" s="50"/>
      <c r="E34" s="83">
        <f>ROUND(E33,2)</f>
        <v>0.66</v>
      </c>
      <c r="F34" s="83">
        <f>ROUND(F33,2)</f>
        <v>1.11</v>
      </c>
      <c r="G34" s="83">
        <f>ROUND(G33,2)</f>
        <v>0.61</v>
      </c>
      <c r="H34" s="84">
        <f>ROUND(H33,2)</f>
        <v>1.01</v>
      </c>
      <c r="I34" s="85">
        <f>ROUND(I33,2)</f>
        <v>0.76</v>
      </c>
      <c r="J34" s="86"/>
    </row>
    <row r="35" spans="1:10" ht="13.5" thickBot="1">
      <c r="A35" s="70"/>
      <c r="B35" s="87"/>
      <c r="C35" s="88"/>
      <c r="D35" s="89"/>
      <c r="E35" s="90"/>
      <c r="F35" s="90"/>
      <c r="G35" s="90"/>
      <c r="H35" s="90"/>
      <c r="I35" s="90"/>
      <c r="J35" s="16"/>
    </row>
    <row r="36" spans="1:10" ht="13.5" thickBot="1">
      <c r="A36" s="70"/>
      <c r="B36" s="91" t="s">
        <v>41</v>
      </c>
      <c r="C36" s="72"/>
      <c r="D36" s="71"/>
      <c r="E36" s="92">
        <v>0.99</v>
      </c>
      <c r="F36" s="93">
        <v>1.51</v>
      </c>
      <c r="G36" s="93">
        <v>0.6</v>
      </c>
      <c r="H36" s="94" t="e">
        <f>#REF!</f>
        <v>#REF!</v>
      </c>
      <c r="I36" s="95">
        <v>1.85</v>
      </c>
      <c r="J36" s="86"/>
    </row>
    <row r="37" ht="13.5" thickBot="1"/>
    <row r="38" spans="2:17" ht="12.75">
      <c r="B38" s="96" t="s">
        <v>42</v>
      </c>
      <c r="C38" s="97"/>
      <c r="D38" s="97"/>
      <c r="E38" s="97"/>
      <c r="F38" s="97"/>
      <c r="G38" s="97"/>
      <c r="H38" s="97"/>
      <c r="I38" s="97"/>
      <c r="J38" s="97"/>
      <c r="K38" s="98"/>
      <c r="L38" s="98"/>
      <c r="M38" s="98"/>
      <c r="N38" s="98"/>
      <c r="O38" s="98"/>
      <c r="P38" s="98"/>
      <c r="Q38" s="99"/>
    </row>
    <row r="39" spans="2:16" ht="13.5" thickBot="1">
      <c r="B39" s="100">
        <v>2012</v>
      </c>
      <c r="C39" s="44"/>
      <c r="D39" s="44"/>
      <c r="E39" s="101"/>
      <c r="F39" s="101"/>
      <c r="G39" s="101"/>
      <c r="H39" s="101"/>
      <c r="I39" s="66"/>
      <c r="J39" s="66"/>
      <c r="K39" s="102"/>
      <c r="L39" s="44"/>
      <c r="M39" s="44"/>
      <c r="N39" s="44"/>
      <c r="O39" s="44"/>
      <c r="P39" s="44"/>
    </row>
    <row r="40" spans="2:18" ht="12.75">
      <c r="B40" s="103" t="s">
        <v>43</v>
      </c>
      <c r="C40" s="104"/>
      <c r="D40" s="104"/>
      <c r="E40" s="105">
        <f>'[3]Ist Gebühr '!$E$45</f>
        <v>40090.73</v>
      </c>
      <c r="F40" s="105">
        <f>'[3]Ist Gebühr '!$F$45</f>
        <v>16505.59</v>
      </c>
      <c r="G40" s="105">
        <f>'[3]Ist Gebühr '!$J$45</f>
        <v>54313.81</v>
      </c>
      <c r="H40" s="105"/>
      <c r="I40" s="106">
        <f>'[3]Ist Gebühr '!$L$45</f>
        <v>31500.29</v>
      </c>
      <c r="J40" s="66"/>
      <c r="K40" s="107"/>
      <c r="L40" s="44"/>
      <c r="M40" s="44"/>
      <c r="N40" s="101"/>
      <c r="O40" s="101"/>
      <c r="P40" s="101"/>
      <c r="Q40" s="101"/>
      <c r="R40" s="108"/>
    </row>
    <row r="41" spans="2:18" ht="12.75">
      <c r="B41" s="109" t="s">
        <v>44</v>
      </c>
      <c r="C41" s="44"/>
      <c r="D41" s="44"/>
      <c r="E41" s="101">
        <f>'[4]Ist Gebühr '!$E$46</f>
        <v>31853.03</v>
      </c>
      <c r="F41" s="101">
        <f>'[4]Ist Gebühr '!$F$46</f>
        <v>14396.34</v>
      </c>
      <c r="G41" s="101">
        <f>'[4]Ist Gebühr '!$J$46</f>
        <v>51754.52</v>
      </c>
      <c r="H41" s="101"/>
      <c r="I41" s="110">
        <f>'[4]Ist Gebühr '!$L$46</f>
        <v>19593.1</v>
      </c>
      <c r="J41" s="66"/>
      <c r="K41" s="44"/>
      <c r="L41" s="44"/>
      <c r="M41" s="44"/>
      <c r="N41" s="101"/>
      <c r="O41" s="101"/>
      <c r="P41" s="101"/>
      <c r="Q41" s="101"/>
      <c r="R41" s="108"/>
    </row>
    <row r="42" spans="2:18" ht="12.75">
      <c r="B42" s="111" t="s">
        <v>45</v>
      </c>
      <c r="C42" s="44"/>
      <c r="D42" s="44"/>
      <c r="E42" s="101">
        <f>E40-E41</f>
        <v>8237.700000000004</v>
      </c>
      <c r="F42" s="101">
        <f>F40-F41</f>
        <v>2109.25</v>
      </c>
      <c r="G42" s="101">
        <f>G40-G41</f>
        <v>2559.290000000001</v>
      </c>
      <c r="H42" s="101">
        <f>H40-H41</f>
        <v>0</v>
      </c>
      <c r="I42" s="112">
        <f>I40-I41</f>
        <v>11907.190000000002</v>
      </c>
      <c r="J42" s="66"/>
      <c r="K42" s="107"/>
      <c r="L42" s="44"/>
      <c r="M42" s="44"/>
      <c r="N42" s="101"/>
      <c r="O42" s="101"/>
      <c r="P42" s="101"/>
      <c r="Q42" s="101"/>
      <c r="R42" s="108"/>
    </row>
    <row r="43" spans="2:17" ht="13.5" thickBot="1">
      <c r="B43" s="113" t="s">
        <v>46</v>
      </c>
      <c r="C43" s="114"/>
      <c r="D43" s="114"/>
      <c r="E43" s="115">
        <f>E42+F42+G42+I42</f>
        <v>24813.430000000008</v>
      </c>
      <c r="F43" s="115"/>
      <c r="G43" s="115"/>
      <c r="H43" s="115"/>
      <c r="I43" s="116"/>
      <c r="J43" s="66"/>
      <c r="K43" s="117"/>
      <c r="L43" s="44"/>
      <c r="M43" s="44"/>
      <c r="N43" s="118"/>
      <c r="O43" s="118"/>
      <c r="P43" s="118"/>
      <c r="Q43" s="118"/>
    </row>
    <row r="44" spans="2:17" ht="13.5" thickBot="1">
      <c r="B44" s="100">
        <v>2013</v>
      </c>
      <c r="C44" s="44"/>
      <c r="D44" s="44"/>
      <c r="E44" s="119"/>
      <c r="F44" s="119"/>
      <c r="G44" s="119"/>
      <c r="H44" s="119"/>
      <c r="I44" s="119"/>
      <c r="J44" s="66"/>
      <c r="K44" s="120"/>
      <c r="N44" s="121"/>
      <c r="O44" s="121"/>
      <c r="P44" s="121"/>
      <c r="Q44" s="121"/>
    </row>
    <row r="45" spans="2:17" ht="12.75">
      <c r="B45" s="103" t="s">
        <v>47</v>
      </c>
      <c r="C45" s="104"/>
      <c r="D45" s="104"/>
      <c r="E45" s="105">
        <f>'[3]Ist Gebühr '!$S$45</f>
        <v>40090.73</v>
      </c>
      <c r="F45" s="105">
        <f>'[3]Ist Gebühr '!$T$45</f>
        <v>16505.59</v>
      </c>
      <c r="G45" s="122">
        <f>'[3]Ist Gebühr '!$U$45</f>
        <v>54313.81</v>
      </c>
      <c r="H45" s="122"/>
      <c r="I45" s="123">
        <f>'[3]Ist Gebühr '!$W$45</f>
        <v>31500.29</v>
      </c>
      <c r="J45" s="66"/>
      <c r="K45" s="120"/>
      <c r="N45" s="121"/>
      <c r="O45" s="121"/>
      <c r="P45" s="121"/>
      <c r="Q45" s="121"/>
    </row>
    <row r="46" spans="2:17" ht="12.75">
      <c r="B46" s="109" t="s">
        <v>48</v>
      </c>
      <c r="C46" s="44"/>
      <c r="D46" s="44"/>
      <c r="E46" s="101">
        <f>'[3]Ist Gebühr '!$S$46</f>
        <v>30206.65</v>
      </c>
      <c r="F46" s="101">
        <f>'[3]Ist Gebühr '!$T$46</f>
        <v>9942.46</v>
      </c>
      <c r="G46" s="124">
        <f>'[3]Ist Gebühr '!$U$46</f>
        <v>53258.43</v>
      </c>
      <c r="H46" s="124"/>
      <c r="I46" s="125">
        <f>'[3]Ist Gebühr '!$W$46</f>
        <v>23994.46</v>
      </c>
      <c r="J46" s="66"/>
      <c r="K46" s="120"/>
      <c r="N46" s="121"/>
      <c r="O46" s="121"/>
      <c r="P46" s="121"/>
      <c r="Q46" s="121"/>
    </row>
    <row r="47" spans="2:17" ht="12.75">
      <c r="B47" s="111" t="s">
        <v>45</v>
      </c>
      <c r="C47" s="44"/>
      <c r="D47" s="44"/>
      <c r="E47" s="101">
        <f>E45-E46</f>
        <v>9884.080000000002</v>
      </c>
      <c r="F47" s="101">
        <f>F45-F46</f>
        <v>6563.130000000001</v>
      </c>
      <c r="G47" s="124">
        <f>G45-G46</f>
        <v>1055.3799999999974</v>
      </c>
      <c r="H47" s="124">
        <f>H45-H46</f>
        <v>0</v>
      </c>
      <c r="I47" s="124">
        <f>I45-I46</f>
        <v>7505.830000000002</v>
      </c>
      <c r="J47" s="66"/>
      <c r="K47" s="120"/>
      <c r="N47" s="121"/>
      <c r="O47" s="121"/>
      <c r="P47" s="121"/>
      <c r="Q47" s="121"/>
    </row>
    <row r="48" spans="2:10" ht="13.5" thickBot="1">
      <c r="B48" s="113" t="s">
        <v>46</v>
      </c>
      <c r="C48" s="114"/>
      <c r="D48" s="114"/>
      <c r="E48" s="115">
        <f>E47+F47+G47+I47</f>
        <v>25008.420000000002</v>
      </c>
      <c r="F48" s="115"/>
      <c r="G48" s="115"/>
      <c r="H48" s="115"/>
      <c r="I48" s="116"/>
      <c r="J48" s="66"/>
    </row>
    <row r="49" spans="2:10" ht="13.5" thickBot="1">
      <c r="B49" s="113" t="s">
        <v>49</v>
      </c>
      <c r="C49" s="114"/>
      <c r="D49" s="114"/>
      <c r="E49" s="126">
        <f>E43+E48</f>
        <v>49821.850000000006</v>
      </c>
      <c r="F49" s="126"/>
      <c r="G49" s="126"/>
      <c r="H49" s="126"/>
      <c r="I49" s="127"/>
      <c r="J49" s="66"/>
    </row>
    <row r="50" spans="2:10" ht="12.75">
      <c r="B50" s="128" t="s">
        <v>50</v>
      </c>
      <c r="C50" s="104"/>
      <c r="D50" s="104"/>
      <c r="E50" s="105"/>
      <c r="F50" s="105"/>
      <c r="G50" s="105"/>
      <c r="H50" s="105"/>
      <c r="I50" s="106"/>
      <c r="J50" s="66"/>
    </row>
    <row r="51" spans="2:10" ht="12.75">
      <c r="B51" s="111" t="s">
        <v>51</v>
      </c>
      <c r="C51" s="44"/>
      <c r="D51" s="44"/>
      <c r="E51" s="101">
        <f>E42</f>
        <v>8237.700000000004</v>
      </c>
      <c r="F51" s="101">
        <f>F42</f>
        <v>2109.25</v>
      </c>
      <c r="G51" s="101">
        <f>G42</f>
        <v>2559.290000000001</v>
      </c>
      <c r="H51" s="101">
        <v>0</v>
      </c>
      <c r="I51" s="112">
        <f>I42</f>
        <v>11907.190000000002</v>
      </c>
      <c r="J51" s="66"/>
    </row>
    <row r="52" spans="2:10" ht="12.75">
      <c r="B52" s="111" t="s">
        <v>52</v>
      </c>
      <c r="C52" s="44"/>
      <c r="D52" s="44"/>
      <c r="E52" s="101">
        <f>E47</f>
        <v>9884.080000000002</v>
      </c>
      <c r="F52" s="101">
        <f>F47</f>
        <v>6563.130000000001</v>
      </c>
      <c r="G52" s="101">
        <f>G47</f>
        <v>1055.3799999999974</v>
      </c>
      <c r="H52" s="101"/>
      <c r="I52" s="110">
        <f>I47</f>
        <v>7505.830000000002</v>
      </c>
      <c r="J52" s="66"/>
    </row>
    <row r="53" spans="2:9" ht="12.75">
      <c r="B53" s="129" t="s">
        <v>53</v>
      </c>
      <c r="E53" s="101">
        <f>E51+E52</f>
        <v>18121.780000000006</v>
      </c>
      <c r="F53" s="101">
        <f>F51+F52</f>
        <v>8672.380000000001</v>
      </c>
      <c r="G53" s="101">
        <f>G51+G52</f>
        <v>3614.6699999999983</v>
      </c>
      <c r="H53" s="101">
        <f>H51+H52</f>
        <v>0</v>
      </c>
      <c r="I53" s="112">
        <f>I51+I52</f>
        <v>19413.020000000004</v>
      </c>
    </row>
    <row r="54" spans="1:10" ht="15" thickBot="1">
      <c r="A54" s="18" t="s">
        <v>36</v>
      </c>
      <c r="B54" s="130" t="s">
        <v>54</v>
      </c>
      <c r="C54" s="131"/>
      <c r="D54" s="132"/>
      <c r="E54" s="133">
        <f>E53/2</f>
        <v>9060.890000000003</v>
      </c>
      <c r="F54" s="133">
        <f>F53/2</f>
        <v>4336.1900000000005</v>
      </c>
      <c r="G54" s="133">
        <f>G53/2</f>
        <v>1807.3349999999991</v>
      </c>
      <c r="H54" s="133">
        <f>H53/2</f>
        <v>0</v>
      </c>
      <c r="I54" s="134">
        <f>I53/2</f>
        <v>9706.510000000002</v>
      </c>
      <c r="J54" s="135"/>
    </row>
    <row r="159" ht="12.75">
      <c r="AU159" s="8">
        <f>AM155</f>
        <v>0</v>
      </c>
    </row>
  </sheetData>
  <sheetProtection/>
  <mergeCells count="5">
    <mergeCell ref="B38:J38"/>
    <mergeCell ref="E43:I43"/>
    <mergeCell ref="N43:Q43"/>
    <mergeCell ref="E48:I48"/>
    <mergeCell ref="E49:I49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r:id="rId1"/>
  <headerFooter alignWithMargins="0">
    <oddHeader>&amp;CKalkulation 2015 für 2016/2017
&amp;A&amp;RAnlage 1 (B-119/2015)</oddHeader>
    <oddFooter>&amp;R&amp;8 11.2015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Wustermark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Henning, Ivonne</dc:creator>
  <cp:keywords/>
  <dc:description/>
  <cp:lastModifiedBy>Henning, Ivonne</cp:lastModifiedBy>
  <dcterms:created xsi:type="dcterms:W3CDTF">2015-11-19T08:58:25Z</dcterms:created>
  <dcterms:modified xsi:type="dcterms:W3CDTF">2015-11-19T09:01:05Z</dcterms:modified>
  <cp:category/>
  <cp:version/>
  <cp:contentType/>
  <cp:contentStatus/>
</cp:coreProperties>
</file>